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HorizontalScroll="0" showVerticalScroll="0" showSheetTabs="0" xWindow="0" yWindow="60" windowWidth="19035" windowHeight="130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<sst xmlns="http://schemas.openxmlformats.org/spreadsheetml/2006/main" count="63" uniqueCount="44">
  <si>
    <t>Výpočet IPSS u pacienta</t>
  </si>
  <si>
    <t>normálny</t>
  </si>
  <si>
    <t>vek</t>
  </si>
  <si>
    <t>rok narodenia</t>
  </si>
  <si>
    <t>dreň</t>
  </si>
  <si>
    <t xml:space="preserve">% blastov </t>
  </si>
  <si>
    <t>%</t>
  </si>
  <si>
    <t>del(5q)</t>
  </si>
  <si>
    <t>periferia</t>
  </si>
  <si>
    <t>Hb</t>
  </si>
  <si>
    <t>g/l</t>
  </si>
  <si>
    <t>del(20q)</t>
  </si>
  <si>
    <t>počet Tr</t>
  </si>
  <si>
    <t>-Y</t>
  </si>
  <si>
    <t>počet Gr</t>
  </si>
  <si>
    <t>del(7q)</t>
  </si>
  <si>
    <t>karyotyp</t>
  </si>
  <si>
    <t>del(6q)</t>
  </si>
  <si>
    <t>der(13)</t>
  </si>
  <si>
    <t>t(18,22)</t>
  </si>
  <si>
    <t>t(7,21)</t>
  </si>
  <si>
    <t>+8</t>
  </si>
  <si>
    <t>iné</t>
  </si>
  <si>
    <t>Karyotyp</t>
  </si>
  <si>
    <t>cytopenia</t>
  </si>
  <si>
    <t>blasty</t>
  </si>
  <si>
    <t>rokov</t>
  </si>
  <si>
    <t>skóre IPSS</t>
  </si>
  <si>
    <t>risk</t>
  </si>
  <si>
    <t>aml</t>
  </si>
  <si>
    <t>IPSS</t>
  </si>
  <si>
    <t>nízke</t>
  </si>
  <si>
    <t>stredné</t>
  </si>
  <si>
    <t>veľké</t>
  </si>
  <si>
    <t>medián prežitia</t>
  </si>
  <si>
    <r>
      <t>10</t>
    </r>
    <r>
      <rPr>
        <b/>
        <vertAlign val="superscript"/>
        <sz val="12"/>
        <rFont val="Arial"/>
        <family val="2"/>
      </rPr>
      <t>9</t>
    </r>
    <r>
      <rPr>
        <b/>
        <sz val="12"/>
        <rFont val="Arial"/>
        <family val="2"/>
      </rPr>
      <t>/l</t>
    </r>
  </si>
  <si>
    <t>&lt;60</t>
  </si>
  <si>
    <t>&gt;60</t>
  </si>
  <si>
    <t>&lt;70</t>
  </si>
  <si>
    <t>&gt;70</t>
  </si>
  <si>
    <t>prognóza MDS</t>
  </si>
  <si>
    <t>riziko AML do</t>
  </si>
  <si>
    <t>riziko MDS</t>
  </si>
  <si>
    <t>veľmi veľké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</si>
</sst>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0\-"/>
  </numFmts>
  <fonts count="12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0"/>
    </font>
    <font>
      <b/>
      <sz val="14"/>
      <name val="Arial"/>
      <family val="2"/>
    </font>
    <font>
      <u val="single"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wrapText="1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/>
      <protection hidden="1"/>
    </xf>
    <xf numFmtId="0" fontId="3" fillId="0" borderId="4" xfId="0" applyFont="1" applyBorder="1" applyAlignment="1" applyProtection="1">
      <alignment horizontal="left" vertical="center"/>
      <protection hidden="1"/>
    </xf>
    <xf numFmtId="0" fontId="3" fillId="0" borderId="5" xfId="0" applyFont="1" applyBorder="1" applyAlignment="1" applyProtection="1">
      <alignment/>
      <protection hidden="1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hidden="1"/>
    </xf>
    <xf numFmtId="0" fontId="1" fillId="0" borderId="6" xfId="0" applyFont="1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1" fillId="0" borderId="7" xfId="0" applyFont="1" applyBorder="1" applyAlignment="1" applyProtection="1">
      <alignment/>
      <protection hidden="1"/>
    </xf>
    <xf numFmtId="0" fontId="1" fillId="0" borderId="8" xfId="0" applyFont="1" applyBorder="1" applyAlignment="1" applyProtection="1">
      <alignment/>
      <protection hidden="1"/>
    </xf>
    <xf numFmtId="0" fontId="0" fillId="0" borderId="9" xfId="0" applyBorder="1" applyAlignment="1">
      <alignment/>
    </xf>
    <xf numFmtId="0" fontId="1" fillId="0" borderId="10" xfId="0" applyFont="1" applyFill="1" applyBorder="1" applyAlignment="1" applyProtection="1">
      <alignment horizontal="left" vertical="center"/>
      <protection hidden="1"/>
    </xf>
    <xf numFmtId="0" fontId="1" fillId="0" borderId="11" xfId="0" applyFont="1" applyFill="1" applyBorder="1" applyAlignment="1" applyProtection="1">
      <alignment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left" vertical="center"/>
      <protection hidden="1"/>
    </xf>
    <xf numFmtId="0" fontId="1" fillId="0" borderId="7" xfId="0" applyFont="1" applyFill="1" applyBorder="1" applyAlignment="1" applyProtection="1">
      <alignment horizontal="left" vertical="center"/>
      <protection hidden="1"/>
    </xf>
    <xf numFmtId="0" fontId="1" fillId="0" borderId="6" xfId="0" applyFont="1" applyFill="1" applyBorder="1" applyAlignment="1" applyProtection="1">
      <alignment/>
      <protection hidden="1"/>
    </xf>
    <xf numFmtId="0" fontId="1" fillId="0" borderId="8" xfId="0" applyFont="1" applyFill="1" applyBorder="1" applyAlignment="1" applyProtection="1">
      <alignment horizontal="left" vertical="center"/>
      <protection hidden="1"/>
    </xf>
    <xf numFmtId="0" fontId="1" fillId="0" borderId="12" xfId="0" applyFont="1" applyFill="1" applyBorder="1" applyAlignment="1" applyProtection="1">
      <alignment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168" fontId="5" fillId="0" borderId="11" xfId="0" applyNumberFormat="1" applyFont="1" applyBorder="1" applyAlignment="1" applyProtection="1">
      <alignment horizontal="right" vertical="center"/>
      <protection hidden="1"/>
    </xf>
    <xf numFmtId="168" fontId="5" fillId="0" borderId="6" xfId="0" applyNumberFormat="1" applyFont="1" applyBorder="1" applyAlignment="1" applyProtection="1">
      <alignment horizontal="right" vertical="center"/>
      <protection hidden="1"/>
    </xf>
    <xf numFmtId="168" fontId="5" fillId="0" borderId="14" xfId="0" applyNumberFormat="1" applyFont="1" applyBorder="1" applyAlignment="1" applyProtection="1">
      <alignment horizontal="right" vertical="center"/>
      <protection hidden="1"/>
    </xf>
    <xf numFmtId="0" fontId="1" fillId="2" borderId="15" xfId="0" applyFont="1" applyFill="1" applyBorder="1" applyAlignment="1" applyProtection="1">
      <alignment/>
      <protection hidden="1"/>
    </xf>
    <xf numFmtId="0" fontId="7" fillId="2" borderId="13" xfId="0" applyFont="1" applyFill="1" applyBorder="1" applyAlignment="1" applyProtection="1">
      <alignment/>
      <protection hidden="1"/>
    </xf>
    <xf numFmtId="0" fontId="1" fillId="2" borderId="16" xfId="0" applyFont="1" applyFill="1" applyBorder="1" applyAlignment="1" applyProtection="1">
      <alignment/>
      <protection hidden="1"/>
    </xf>
    <xf numFmtId="0" fontId="7" fillId="2" borderId="3" xfId="0" applyFont="1" applyFill="1" applyBorder="1" applyAlignment="1" applyProtection="1">
      <alignment/>
      <protection hidden="1"/>
    </xf>
    <xf numFmtId="0" fontId="1" fillId="2" borderId="17" xfId="0" applyFont="1" applyFill="1" applyBorder="1" applyAlignment="1" applyProtection="1">
      <alignment/>
      <protection hidden="1"/>
    </xf>
    <xf numFmtId="0" fontId="7" fillId="2" borderId="5" xfId="0" applyFont="1" applyFill="1" applyBorder="1" applyAlignment="1" applyProtection="1">
      <alignment/>
      <protection hidden="1"/>
    </xf>
    <xf numFmtId="0" fontId="3" fillId="3" borderId="15" xfId="0" applyFont="1" applyFill="1" applyBorder="1" applyAlignment="1" applyProtection="1">
      <alignment horizontal="center" vertical="center"/>
      <protection hidden="1" locked="0"/>
    </xf>
    <xf numFmtId="0" fontId="3" fillId="3" borderId="16" xfId="0" applyFont="1" applyFill="1" applyBorder="1" applyAlignment="1" applyProtection="1">
      <alignment horizontal="center" vertical="center"/>
      <protection hidden="1" locked="0"/>
    </xf>
    <xf numFmtId="0" fontId="3" fillId="3" borderId="17" xfId="0" applyFont="1" applyFill="1" applyBorder="1" applyAlignment="1" applyProtection="1">
      <alignment horizontal="center" vertical="center"/>
      <protection hidden="1" locked="0"/>
    </xf>
    <xf numFmtId="0" fontId="1" fillId="2" borderId="8" xfId="0" applyFont="1" applyFill="1" applyBorder="1" applyAlignment="1" applyProtection="1">
      <alignment horizontal="left"/>
      <protection hidden="1"/>
    </xf>
    <xf numFmtId="0" fontId="1" fillId="2" borderId="18" xfId="0" applyFont="1" applyFill="1" applyBorder="1" applyAlignment="1" applyProtection="1">
      <alignment horizontal="left"/>
      <protection hidden="1"/>
    </xf>
    <xf numFmtId="0" fontId="3" fillId="0" borderId="19" xfId="0" applyFont="1" applyBorder="1" applyAlignment="1" applyProtection="1">
      <alignment horizontal="center" vertical="center" textRotation="90"/>
      <protection hidden="1"/>
    </xf>
    <xf numFmtId="0" fontId="3" fillId="0" borderId="2" xfId="0" applyFont="1" applyBorder="1" applyAlignment="1" applyProtection="1">
      <alignment horizontal="center" vertical="center" textRotation="90"/>
      <protection hidden="1"/>
    </xf>
    <xf numFmtId="0" fontId="3" fillId="0" borderId="20" xfId="0" applyFont="1" applyBorder="1" applyAlignment="1" applyProtection="1">
      <alignment horizontal="center" vertical="center" textRotation="90"/>
      <protection hidden="1"/>
    </xf>
    <xf numFmtId="0" fontId="3" fillId="0" borderId="4" xfId="0" applyFont="1" applyBorder="1" applyAlignment="1" applyProtection="1">
      <alignment horizontal="center" vertical="center" textRotation="90"/>
      <protection hidden="1"/>
    </xf>
    <xf numFmtId="0" fontId="3" fillId="0" borderId="21" xfId="0" applyFont="1" applyBorder="1" applyAlignment="1" applyProtection="1">
      <alignment horizontal="center" vertical="center" textRotation="90"/>
      <protection hidden="1"/>
    </xf>
    <xf numFmtId="0" fontId="3" fillId="0" borderId="22" xfId="0" applyFont="1" applyBorder="1" applyAlignment="1" applyProtection="1">
      <alignment horizontal="center" vertical="center" textRotation="90"/>
      <protection hidden="1"/>
    </xf>
    <xf numFmtId="164" fontId="8" fillId="2" borderId="2" xfId="0" applyNumberFormat="1" applyFont="1" applyFill="1" applyBorder="1" applyAlignment="1" applyProtection="1">
      <alignment horizontal="center"/>
      <protection hidden="1"/>
    </xf>
    <xf numFmtId="0" fontId="8" fillId="2" borderId="23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horizontal="left"/>
      <protection hidden="1"/>
    </xf>
    <xf numFmtId="0" fontId="1" fillId="2" borderId="24" xfId="0" applyFont="1" applyFill="1" applyBorder="1" applyAlignment="1" applyProtection="1">
      <alignment horizontal="left"/>
      <protection hidden="1"/>
    </xf>
    <xf numFmtId="0" fontId="1" fillId="2" borderId="7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24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3">
    <dxf>
      <fill>
        <patternFill>
          <bgColor rgb="FFFFFF99"/>
        </patternFill>
      </fill>
      <border/>
    </dxf>
    <dxf>
      <fill>
        <patternFill>
          <bgColor rgb="FF33CCCC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6</xdr:row>
      <xdr:rowOff>9525</xdr:rowOff>
    </xdr:from>
    <xdr:to>
      <xdr:col>5</xdr:col>
      <xdr:colOff>38100</xdr:colOff>
      <xdr:row>7</xdr:row>
      <xdr:rowOff>9525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162175"/>
          <a:ext cx="1790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7</xdr:row>
      <xdr:rowOff>9525</xdr:rowOff>
    </xdr:from>
    <xdr:to>
      <xdr:col>5</xdr:col>
      <xdr:colOff>38100</xdr:colOff>
      <xdr:row>8</xdr:row>
      <xdr:rowOff>9525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390775"/>
          <a:ext cx="1790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8</xdr:row>
      <xdr:rowOff>9525</xdr:rowOff>
    </xdr:from>
    <xdr:to>
      <xdr:col>5</xdr:col>
      <xdr:colOff>38100</xdr:colOff>
      <xdr:row>9</xdr:row>
      <xdr:rowOff>9525</xdr:rowOff>
    </xdr:to>
    <xdr:pic>
      <xdr:nvPicPr>
        <xdr:cNvPr id="3" name="Combo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619375"/>
          <a:ext cx="1790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9</xdr:row>
      <xdr:rowOff>9525</xdr:rowOff>
    </xdr:from>
    <xdr:to>
      <xdr:col>5</xdr:col>
      <xdr:colOff>38100</xdr:colOff>
      <xdr:row>10</xdr:row>
      <xdr:rowOff>9525</xdr:rowOff>
    </xdr:to>
    <xdr:pic>
      <xdr:nvPicPr>
        <xdr:cNvPr id="4" name="Combo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847975"/>
          <a:ext cx="1790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10</xdr:row>
      <xdr:rowOff>9525</xdr:rowOff>
    </xdr:from>
    <xdr:to>
      <xdr:col>5</xdr:col>
      <xdr:colOff>38100</xdr:colOff>
      <xdr:row>11</xdr:row>
      <xdr:rowOff>9525</xdr:rowOff>
    </xdr:to>
    <xdr:pic>
      <xdr:nvPicPr>
        <xdr:cNvPr id="5" name="Combo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3076575"/>
          <a:ext cx="1790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11</xdr:row>
      <xdr:rowOff>9525</xdr:rowOff>
    </xdr:from>
    <xdr:to>
      <xdr:col>5</xdr:col>
      <xdr:colOff>38100</xdr:colOff>
      <xdr:row>12</xdr:row>
      <xdr:rowOff>9525</xdr:rowOff>
    </xdr:to>
    <xdr:pic>
      <xdr:nvPicPr>
        <xdr:cNvPr id="6" name="Combo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3305175"/>
          <a:ext cx="1790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</xdr:row>
      <xdr:rowOff>9525</xdr:rowOff>
    </xdr:from>
    <xdr:to>
      <xdr:col>5</xdr:col>
      <xdr:colOff>38100</xdr:colOff>
      <xdr:row>12</xdr:row>
      <xdr:rowOff>238125</xdr:rowOff>
    </xdr:to>
    <xdr:pic>
      <xdr:nvPicPr>
        <xdr:cNvPr id="7" name="Combo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3533775"/>
          <a:ext cx="1790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B1:W31"/>
  <sheetViews>
    <sheetView showGridLines="0" showRowColHeaders="0" showZeros="0" tabSelected="1" showOutlineSymbols="0" workbookViewId="0" topLeftCell="A1">
      <selection activeCell="E2" sqref="E2"/>
    </sheetView>
  </sheetViews>
  <sheetFormatPr defaultColWidth="9.140625" defaultRowHeight="12.75" zeroHeight="1"/>
  <cols>
    <col min="1" max="1" width="1.28515625" style="0" customWidth="1"/>
    <col min="3" max="3" width="5.00390625" style="0" customWidth="1"/>
    <col min="4" max="4" width="17.8515625" style="0" bestFit="1" customWidth="1"/>
    <col min="5" max="5" width="8.7109375" style="0" customWidth="1"/>
    <col min="7" max="7" width="1.7109375" style="0" customWidth="1"/>
    <col min="8" max="9" width="9.140625" style="0" hidden="1" customWidth="1"/>
    <col min="10" max="10" width="9.28125" style="0" hidden="1" customWidth="1"/>
    <col min="11" max="11" width="16.421875" style="0" hidden="1" customWidth="1"/>
    <col min="12" max="12" width="16.00390625" style="0" hidden="1" customWidth="1"/>
    <col min="13" max="22" width="9.140625" style="0" hidden="1" customWidth="1"/>
    <col min="23" max="23" width="2.00390625" style="0" hidden="1" customWidth="1"/>
    <col min="24" max="16384" width="9.140625" style="0" hidden="1" customWidth="1"/>
  </cols>
  <sheetData>
    <row r="1" spans="2:23" ht="42" customHeight="1" thickBot="1">
      <c r="B1" s="61" t="s">
        <v>0</v>
      </c>
      <c r="C1" s="61"/>
      <c r="D1" s="61"/>
      <c r="E1" s="61"/>
      <c r="F1" s="61"/>
      <c r="G1" s="6"/>
      <c r="H1" s="6"/>
      <c r="I1" s="6"/>
      <c r="J1" s="6"/>
      <c r="K1" s="6"/>
      <c r="L1" s="6"/>
      <c r="M1" s="6"/>
      <c r="N1" s="6"/>
      <c r="P1" s="2"/>
      <c r="Q1" s="2"/>
      <c r="R1" s="2"/>
      <c r="S1" s="2"/>
      <c r="T1" s="2"/>
      <c r="U1" s="2"/>
      <c r="V1" s="3"/>
      <c r="W1">
        <v>0</v>
      </c>
    </row>
    <row r="2" spans="2:23" ht="25.5" customHeight="1">
      <c r="B2" s="57" t="s">
        <v>2</v>
      </c>
      <c r="C2" s="58"/>
      <c r="D2" s="7" t="s">
        <v>3</v>
      </c>
      <c r="E2" s="39"/>
      <c r="F2" s="29"/>
      <c r="G2" s="1"/>
      <c r="H2" s="1"/>
      <c r="I2" s="1"/>
      <c r="J2" s="1"/>
      <c r="K2" s="1"/>
      <c r="L2" s="1"/>
      <c r="M2" s="1"/>
      <c r="N2" s="1"/>
      <c r="P2" s="2"/>
      <c r="Q2" s="2"/>
      <c r="R2" s="2"/>
      <c r="S2" s="2"/>
      <c r="T2" s="2"/>
      <c r="U2" s="2"/>
      <c r="V2" s="3" t="s">
        <v>1</v>
      </c>
      <c r="W2">
        <v>0</v>
      </c>
    </row>
    <row r="3" spans="2:23" ht="25.5" customHeight="1">
      <c r="B3" s="59" t="s">
        <v>4</v>
      </c>
      <c r="C3" s="60"/>
      <c r="D3" s="8" t="s">
        <v>5</v>
      </c>
      <c r="E3" s="40"/>
      <c r="F3" s="9" t="s">
        <v>6</v>
      </c>
      <c r="P3" s="2"/>
      <c r="Q3" s="2"/>
      <c r="R3" s="2"/>
      <c r="S3" s="2"/>
      <c r="T3" s="2"/>
      <c r="U3" s="2"/>
      <c r="V3" s="3" t="s">
        <v>7</v>
      </c>
      <c r="W3">
        <v>1</v>
      </c>
    </row>
    <row r="4" spans="2:23" ht="25.5" customHeight="1">
      <c r="B4" s="44" t="s">
        <v>8</v>
      </c>
      <c r="C4" s="45"/>
      <c r="D4" s="8" t="s">
        <v>9</v>
      </c>
      <c r="E4" s="40"/>
      <c r="F4" s="9" t="s">
        <v>10</v>
      </c>
      <c r="P4" s="2"/>
      <c r="Q4" s="2"/>
      <c r="R4" s="2"/>
      <c r="S4" s="2"/>
      <c r="T4" s="2"/>
      <c r="U4" s="2"/>
      <c r="V4" s="3" t="s">
        <v>11</v>
      </c>
      <c r="W4">
        <v>1</v>
      </c>
    </row>
    <row r="5" spans="2:23" ht="25.5" customHeight="1">
      <c r="B5" s="44"/>
      <c r="C5" s="45"/>
      <c r="D5" s="8" t="s">
        <v>12</v>
      </c>
      <c r="E5" s="40"/>
      <c r="F5" s="9" t="s">
        <v>35</v>
      </c>
      <c r="P5" s="2"/>
      <c r="Q5" s="2"/>
      <c r="R5" s="2"/>
      <c r="S5" s="2"/>
      <c r="T5" s="2"/>
      <c r="U5" s="2"/>
      <c r="V5" s="3" t="s">
        <v>13</v>
      </c>
      <c r="W5">
        <v>1</v>
      </c>
    </row>
    <row r="6" spans="2:23" ht="25.5" customHeight="1" thickBot="1">
      <c r="B6" s="46"/>
      <c r="C6" s="47"/>
      <c r="D6" s="10" t="s">
        <v>14</v>
      </c>
      <c r="E6" s="41"/>
      <c r="F6" s="11" t="s">
        <v>35</v>
      </c>
      <c r="I6" s="1"/>
      <c r="J6" s="1" t="s">
        <v>23</v>
      </c>
      <c r="K6" s="1" t="s">
        <v>24</v>
      </c>
      <c r="L6" s="1" t="s">
        <v>25</v>
      </c>
      <c r="P6" s="2"/>
      <c r="Q6" s="2"/>
      <c r="R6" s="2"/>
      <c r="S6" s="2"/>
      <c r="T6" s="2"/>
      <c r="U6" s="2"/>
      <c r="V6" s="3" t="s">
        <v>15</v>
      </c>
      <c r="W6">
        <v>3</v>
      </c>
    </row>
    <row r="7" spans="2:23" ht="18">
      <c r="B7" s="48" t="s">
        <v>16</v>
      </c>
      <c r="C7" s="30">
        <v>1</v>
      </c>
      <c r="D7" s="21"/>
      <c r="E7" s="22"/>
      <c r="F7" s="14"/>
      <c r="I7" s="12">
        <v>0</v>
      </c>
      <c r="J7" s="12">
        <f>IF(AND(I$14&lt;2,I$14&gt;0),0,0)</f>
        <v>0</v>
      </c>
      <c r="K7" s="5">
        <f>IF(AND(E$4&lt;100,E$4&gt;0),0.5,0)</f>
        <v>0</v>
      </c>
      <c r="L7" s="5">
        <f>IF(AND(E$3&lt;5,E$3&gt;0),0,0)</f>
        <v>0</v>
      </c>
      <c r="P7" s="2"/>
      <c r="Q7" s="2"/>
      <c r="R7" s="2"/>
      <c r="S7" s="2"/>
      <c r="T7" s="2"/>
      <c r="U7" s="2"/>
      <c r="V7" s="3" t="s">
        <v>17</v>
      </c>
      <c r="W7">
        <v>2</v>
      </c>
    </row>
    <row r="8" spans="2:23" ht="18">
      <c r="B8" s="49"/>
      <c r="C8" s="31">
        <f aca="true" t="shared" si="0" ref="C8:C13">+C7+1</f>
        <v>2</v>
      </c>
      <c r="D8" s="23"/>
      <c r="E8" s="24"/>
      <c r="F8" s="14"/>
      <c r="G8" s="4"/>
      <c r="I8" s="12">
        <v>0</v>
      </c>
      <c r="J8" s="12">
        <f>IF(I$14&gt;=2,0.5,0)</f>
        <v>0</v>
      </c>
      <c r="K8" s="5">
        <f>IF(AND(E$5&lt;100,E$5&gt;0),0.5,0)</f>
        <v>0</v>
      </c>
      <c r="L8" s="5">
        <f>IF(AND(E$3&gt;4,E$3&lt;11),0.5,0)</f>
        <v>0</v>
      </c>
      <c r="V8" s="3" t="s">
        <v>18</v>
      </c>
      <c r="W8">
        <v>2</v>
      </c>
    </row>
    <row r="9" spans="2:23" ht="18">
      <c r="B9" s="49"/>
      <c r="C9" s="31">
        <f t="shared" si="0"/>
        <v>3</v>
      </c>
      <c r="D9" s="25"/>
      <c r="E9" s="26"/>
      <c r="F9" s="14"/>
      <c r="I9" s="12">
        <v>0</v>
      </c>
      <c r="J9" s="12">
        <f>IF(I$14&gt;2,0.5,0)</f>
        <v>0</v>
      </c>
      <c r="K9" s="5">
        <f>IF(AND(E$6&lt;1.5,E$6&gt;0),0.5,0)</f>
        <v>0</v>
      </c>
      <c r="L9" s="5">
        <f>IF(AND(E$3&gt;10,E$3&lt;21),1.5,0)</f>
        <v>0</v>
      </c>
      <c r="V9" s="3" t="s">
        <v>19</v>
      </c>
      <c r="W9">
        <v>2</v>
      </c>
    </row>
    <row r="10" spans="2:23" ht="18">
      <c r="B10" s="49"/>
      <c r="C10" s="31">
        <f t="shared" si="0"/>
        <v>4</v>
      </c>
      <c r="D10" s="25"/>
      <c r="E10" s="26"/>
      <c r="F10" s="14"/>
      <c r="I10" s="12">
        <v>0</v>
      </c>
      <c r="J10" s="12"/>
      <c r="K10" s="5"/>
      <c r="L10" s="5">
        <f>IF(AND(E$3&gt;20,E$3&lt;31),2,0)</f>
        <v>0</v>
      </c>
      <c r="V10" s="3" t="s">
        <v>20</v>
      </c>
      <c r="W10">
        <v>2</v>
      </c>
    </row>
    <row r="11" spans="2:23" ht="18">
      <c r="B11" s="49"/>
      <c r="C11" s="31">
        <f t="shared" si="0"/>
        <v>5</v>
      </c>
      <c r="D11" s="25"/>
      <c r="E11" s="26"/>
      <c r="F11" s="14"/>
      <c r="I11" s="12">
        <v>0</v>
      </c>
      <c r="J11" s="12"/>
      <c r="K11" s="5"/>
      <c r="L11" s="5">
        <f>IF(E$3&gt;30,2.5,0)</f>
        <v>0</v>
      </c>
      <c r="V11" s="3" t="s">
        <v>21</v>
      </c>
      <c r="W11">
        <v>2</v>
      </c>
    </row>
    <row r="12" spans="2:23" ht="18">
      <c r="B12" s="49"/>
      <c r="C12" s="31">
        <f t="shared" si="0"/>
        <v>6</v>
      </c>
      <c r="D12" s="25"/>
      <c r="E12" s="26"/>
      <c r="F12" s="14"/>
      <c r="I12" s="12">
        <v>0</v>
      </c>
      <c r="J12" s="12"/>
      <c r="K12" s="5"/>
      <c r="L12" s="5"/>
      <c r="V12" s="1" t="s">
        <v>22</v>
      </c>
      <c r="W12">
        <v>2</v>
      </c>
    </row>
    <row r="13" spans="2:22" ht="18.75" thickBot="1">
      <c r="B13" s="49"/>
      <c r="C13" s="32">
        <f t="shared" si="0"/>
        <v>7</v>
      </c>
      <c r="D13" s="27"/>
      <c r="E13" s="28"/>
      <c r="F13" s="14"/>
      <c r="I13" s="12">
        <v>0</v>
      </c>
      <c r="J13" s="12"/>
      <c r="K13" s="5"/>
      <c r="L13" s="5"/>
      <c r="O13" t="s">
        <v>28</v>
      </c>
      <c r="P13" t="s">
        <v>36</v>
      </c>
      <c r="Q13" t="s">
        <v>37</v>
      </c>
      <c r="R13" t="s">
        <v>38</v>
      </c>
      <c r="S13" t="s">
        <v>39</v>
      </c>
      <c r="T13" t="s">
        <v>29</v>
      </c>
      <c r="U13" t="s">
        <v>30</v>
      </c>
      <c r="V13" s="3" t="s">
        <v>30</v>
      </c>
    </row>
    <row r="14" spans="2:22" ht="13.5" thickBot="1">
      <c r="B14" s="15"/>
      <c r="C14" s="16"/>
      <c r="D14" s="16"/>
      <c r="E14" s="16"/>
      <c r="F14" s="17"/>
      <c r="I14" s="5">
        <f>SUM(I7:I13)</f>
        <v>0</v>
      </c>
      <c r="J14" s="5">
        <f>SUM(J7:J13)</f>
        <v>0</v>
      </c>
      <c r="K14" s="5">
        <f>IF(AND(SUM(K7:K13)&gt;0,SUM(K7:K13)&lt;1),0,IF(SUM(K7:K13)&gt;=1,0.5,0))</f>
        <v>0</v>
      </c>
      <c r="L14" s="5">
        <f>SUM(L7:L13)</f>
        <v>0</v>
      </c>
      <c r="M14">
        <f ca="1">YEAR(NOW())</f>
        <v>2009</v>
      </c>
      <c r="O14" t="s">
        <v>31</v>
      </c>
      <c r="P14">
        <v>11.8</v>
      </c>
      <c r="Q14">
        <v>4.8</v>
      </c>
      <c r="R14">
        <v>9</v>
      </c>
      <c r="S14">
        <v>3.9</v>
      </c>
      <c r="T14">
        <v>9.4</v>
      </c>
      <c r="U14">
        <v>0</v>
      </c>
      <c r="V14" s="5">
        <f>SUM(J14:L14)</f>
        <v>0</v>
      </c>
    </row>
    <row r="15" spans="2:21" ht="18">
      <c r="B15" s="20"/>
      <c r="C15" s="62" t="s">
        <v>40</v>
      </c>
      <c r="D15" s="63"/>
      <c r="E15" s="63"/>
      <c r="F15" s="64"/>
      <c r="K15" s="5"/>
      <c r="O15" t="s">
        <v>32</v>
      </c>
      <c r="P15">
        <v>5.2</v>
      </c>
      <c r="Q15">
        <v>2.7</v>
      </c>
      <c r="R15">
        <v>4.4</v>
      </c>
      <c r="S15">
        <v>2.4</v>
      </c>
      <c r="T15">
        <v>3.3</v>
      </c>
      <c r="U15">
        <v>0.5</v>
      </c>
    </row>
    <row r="16" spans="2:21" ht="6.75" customHeight="1" thickBot="1">
      <c r="B16" s="18"/>
      <c r="C16" s="18"/>
      <c r="D16" s="13"/>
      <c r="E16" s="13"/>
      <c r="F16" s="14"/>
      <c r="O16" t="s">
        <v>32</v>
      </c>
      <c r="P16">
        <v>5.2</v>
      </c>
      <c r="Q16">
        <v>2.7</v>
      </c>
      <c r="R16">
        <v>4.4</v>
      </c>
      <c r="S16">
        <v>2.4</v>
      </c>
      <c r="T16">
        <v>3.3</v>
      </c>
      <c r="U16">
        <v>1</v>
      </c>
    </row>
    <row r="17" spans="2:21" ht="18">
      <c r="B17" s="18"/>
      <c r="C17" s="53" t="s">
        <v>2</v>
      </c>
      <c r="D17" s="54"/>
      <c r="E17" s="33">
        <f>IF(E2&gt;0,M14-E2,0)</f>
        <v>0</v>
      </c>
      <c r="F17" s="34" t="s">
        <v>26</v>
      </c>
      <c r="O17" t="s">
        <v>33</v>
      </c>
      <c r="P17">
        <v>1.8</v>
      </c>
      <c r="Q17">
        <v>1.1</v>
      </c>
      <c r="R17">
        <v>1.3</v>
      </c>
      <c r="S17">
        <v>1.2</v>
      </c>
      <c r="T17">
        <v>1.1</v>
      </c>
      <c r="U17">
        <v>1.5</v>
      </c>
    </row>
    <row r="18" spans="2:21" ht="18">
      <c r="B18" s="18"/>
      <c r="C18" s="55" t="s">
        <v>27</v>
      </c>
      <c r="D18" s="56"/>
      <c r="E18" s="50">
        <f>+V14</f>
        <v>0</v>
      </c>
      <c r="F18" s="51"/>
      <c r="O18" t="s">
        <v>33</v>
      </c>
      <c r="P18">
        <v>1.8</v>
      </c>
      <c r="Q18">
        <v>1.1</v>
      </c>
      <c r="R18">
        <v>1.3</v>
      </c>
      <c r="S18">
        <v>1.2</v>
      </c>
      <c r="T18">
        <v>1.1</v>
      </c>
      <c r="U18">
        <v>2</v>
      </c>
    </row>
    <row r="19" spans="2:21" ht="18">
      <c r="B19" s="18"/>
      <c r="C19" s="55" t="s">
        <v>42</v>
      </c>
      <c r="D19" s="56"/>
      <c r="E19" s="52">
        <f>IF(E$17&gt;0,DGET(O$13:U$31,O$13,V$13:V$14),0)</f>
        <v>0</v>
      </c>
      <c r="F19" s="51"/>
      <c r="O19" t="s">
        <v>43</v>
      </c>
      <c r="P19">
        <v>0.3</v>
      </c>
      <c r="Q19">
        <v>0.5</v>
      </c>
      <c r="R19">
        <v>0.4</v>
      </c>
      <c r="S19">
        <v>0.4</v>
      </c>
      <c r="T19">
        <v>0.2</v>
      </c>
      <c r="U19">
        <v>2.5</v>
      </c>
    </row>
    <row r="20" spans="2:21" ht="18">
      <c r="B20" s="18"/>
      <c r="C20" s="55" t="s">
        <v>34</v>
      </c>
      <c r="D20" s="56"/>
      <c r="E20" s="35">
        <f>IF(E$17&gt;0,DGET(O$13:U$31,IF(E17&gt;70,S13,IF(E$17&lt;60,P$13,Q$13)),V$13:V$14),0)</f>
        <v>0</v>
      </c>
      <c r="F20" s="36" t="s">
        <v>26</v>
      </c>
      <c r="O20" t="s">
        <v>43</v>
      </c>
      <c r="P20">
        <v>0.3</v>
      </c>
      <c r="Q20">
        <v>0.5</v>
      </c>
      <c r="R20">
        <v>0.4</v>
      </c>
      <c r="S20">
        <v>0.4</v>
      </c>
      <c r="T20">
        <v>0.2</v>
      </c>
      <c r="U20">
        <v>3</v>
      </c>
    </row>
    <row r="21" spans="2:21" ht="18.75" thickBot="1">
      <c r="B21" s="19"/>
      <c r="C21" s="42" t="s">
        <v>41</v>
      </c>
      <c r="D21" s="43"/>
      <c r="E21" s="37">
        <f>IF(E$17&gt;0,DGET(O$13:U$31,T$13,V$13:V$14),0)</f>
        <v>0</v>
      </c>
      <c r="F21" s="38" t="s">
        <v>26</v>
      </c>
      <c r="O21" t="s">
        <v>43</v>
      </c>
      <c r="P21">
        <v>0.3</v>
      </c>
      <c r="Q21">
        <v>0.5</v>
      </c>
      <c r="R21">
        <v>0.4</v>
      </c>
      <c r="S21">
        <v>0.4</v>
      </c>
      <c r="T21">
        <v>0.2</v>
      </c>
      <c r="U21">
        <v>3.5</v>
      </c>
    </row>
    <row r="22" spans="15:21" ht="6" customHeight="1">
      <c r="O22" t="s">
        <v>43</v>
      </c>
      <c r="P22">
        <v>0.3</v>
      </c>
      <c r="Q22">
        <v>0.5</v>
      </c>
      <c r="R22">
        <v>0.4</v>
      </c>
      <c r="S22">
        <v>0.4</v>
      </c>
      <c r="T22">
        <v>0.2</v>
      </c>
      <c r="U22">
        <v>4</v>
      </c>
    </row>
    <row r="23" spans="15:21" ht="12.75" hidden="1">
      <c r="O23" t="s">
        <v>43</v>
      </c>
      <c r="P23">
        <v>0.3</v>
      </c>
      <c r="Q23">
        <v>0.5</v>
      </c>
      <c r="R23">
        <v>0.4</v>
      </c>
      <c r="S23">
        <v>0.4</v>
      </c>
      <c r="T23">
        <v>0.2</v>
      </c>
      <c r="U23">
        <v>4.5</v>
      </c>
    </row>
    <row r="24" spans="15:21" ht="12.75" hidden="1">
      <c r="O24" t="s">
        <v>43</v>
      </c>
      <c r="P24">
        <v>0.3</v>
      </c>
      <c r="Q24">
        <v>0.5</v>
      </c>
      <c r="R24">
        <v>0.4</v>
      </c>
      <c r="S24">
        <v>0.4</v>
      </c>
      <c r="T24">
        <v>0.2</v>
      </c>
      <c r="U24">
        <v>5</v>
      </c>
    </row>
    <row r="25" spans="15:21" ht="12.75" hidden="1">
      <c r="O25" t="s">
        <v>43</v>
      </c>
      <c r="P25">
        <v>0.3</v>
      </c>
      <c r="Q25">
        <v>0.5</v>
      </c>
      <c r="R25">
        <v>0.4</v>
      </c>
      <c r="S25">
        <v>0.4</v>
      </c>
      <c r="T25">
        <v>0.2</v>
      </c>
      <c r="U25">
        <v>5.5</v>
      </c>
    </row>
    <row r="26" spans="7:21" ht="12.75" hidden="1">
      <c r="G26" s="5"/>
      <c r="O26" t="s">
        <v>43</v>
      </c>
      <c r="P26">
        <v>0.3</v>
      </c>
      <c r="Q26">
        <v>0.5</v>
      </c>
      <c r="R26">
        <v>0.4</v>
      </c>
      <c r="S26">
        <v>0.4</v>
      </c>
      <c r="T26">
        <v>0.2</v>
      </c>
      <c r="U26">
        <v>6</v>
      </c>
    </row>
    <row r="27" spans="15:21" ht="12.75" hidden="1">
      <c r="O27" t="s">
        <v>43</v>
      </c>
      <c r="P27">
        <v>0.3</v>
      </c>
      <c r="Q27">
        <v>0.5</v>
      </c>
      <c r="R27">
        <v>0.4</v>
      </c>
      <c r="S27">
        <v>0.4</v>
      </c>
      <c r="T27">
        <v>0.2</v>
      </c>
      <c r="U27">
        <v>6.5</v>
      </c>
    </row>
    <row r="28" spans="15:21" ht="12.75" hidden="1">
      <c r="O28" t="s">
        <v>43</v>
      </c>
      <c r="P28">
        <v>0.3</v>
      </c>
      <c r="Q28">
        <v>0.5</v>
      </c>
      <c r="R28">
        <v>0.4</v>
      </c>
      <c r="S28">
        <v>0.4</v>
      </c>
      <c r="T28">
        <v>0.2</v>
      </c>
      <c r="U28">
        <v>7</v>
      </c>
    </row>
    <row r="29" spans="15:21" ht="12.75" hidden="1">
      <c r="O29" t="s">
        <v>43</v>
      </c>
      <c r="P29">
        <v>0.3</v>
      </c>
      <c r="Q29">
        <v>0.5</v>
      </c>
      <c r="R29">
        <v>0.4</v>
      </c>
      <c r="S29">
        <v>0.4</v>
      </c>
      <c r="T29">
        <v>0.2</v>
      </c>
      <c r="U29">
        <v>7.5</v>
      </c>
    </row>
    <row r="30" spans="15:21" ht="12.75" hidden="1">
      <c r="O30" t="s">
        <v>43</v>
      </c>
      <c r="P30">
        <v>0.3</v>
      </c>
      <c r="Q30">
        <v>0.5</v>
      </c>
      <c r="R30">
        <v>0.4</v>
      </c>
      <c r="S30">
        <v>0.4</v>
      </c>
      <c r="T30">
        <v>0.2</v>
      </c>
      <c r="U30">
        <v>8</v>
      </c>
    </row>
    <row r="31" spans="15:21" ht="12.75" hidden="1">
      <c r="O31" t="s">
        <v>43</v>
      </c>
      <c r="P31">
        <v>0.3</v>
      </c>
      <c r="Q31">
        <v>0.5</v>
      </c>
      <c r="R31">
        <v>0.4</v>
      </c>
      <c r="S31">
        <v>0.4</v>
      </c>
      <c r="T31">
        <v>0.2</v>
      </c>
      <c r="U31">
        <v>8.5</v>
      </c>
    </row>
  </sheetData>
  <sheetProtection sheet="1" objects="1" scenarios="1" selectLockedCells="1"/>
  <mergeCells count="13">
    <mergeCell ref="B2:C2"/>
    <mergeCell ref="B3:C3"/>
    <mergeCell ref="B1:F1"/>
    <mergeCell ref="C15:F15"/>
    <mergeCell ref="C21:D21"/>
    <mergeCell ref="B4:C6"/>
    <mergeCell ref="B7:B13"/>
    <mergeCell ref="E18:F18"/>
    <mergeCell ref="E19:F19"/>
    <mergeCell ref="C17:D17"/>
    <mergeCell ref="C18:D18"/>
    <mergeCell ref="C19:D19"/>
    <mergeCell ref="C20:D20"/>
  </mergeCells>
  <conditionalFormatting sqref="C17:F21">
    <cfRule type="expression" priority="1" dxfId="0" stopIfTrue="1">
      <formula>AND($E$18&gt;=0.5,$E$18&lt;=1)</formula>
    </cfRule>
    <cfRule type="expression" priority="2" dxfId="1" stopIfTrue="1">
      <formula>AND($E$18&gt;=1.5,$E$18&lt;=2)</formula>
    </cfRule>
    <cfRule type="expression" priority="3" dxfId="2" stopIfTrue="1">
      <formula>$E$18&gt;2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MUDr.Petr Ornst</cp:lastModifiedBy>
  <dcterms:created xsi:type="dcterms:W3CDTF">2009-07-18T16:30:21Z</dcterms:created>
  <dcterms:modified xsi:type="dcterms:W3CDTF">2009-07-18T21:01:21Z</dcterms:modified>
  <cp:category/>
  <cp:version/>
  <cp:contentType/>
  <cp:contentStatus/>
</cp:coreProperties>
</file>